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180" windowHeight="11670" activeTab="0"/>
  </bookViews>
  <sheets>
    <sheet name="Лист5" sheetId="1" r:id="rId1"/>
  </sheets>
  <definedNames/>
  <calcPr fullCalcOnLoad="1" refMode="R1C1"/>
</workbook>
</file>

<file path=xl/sharedStrings.xml><?xml version="1.0" encoding="utf-8"?>
<sst xmlns="http://schemas.openxmlformats.org/spreadsheetml/2006/main" count="215" uniqueCount="123">
  <si>
    <t>№ 
п/п</t>
  </si>
  <si>
    <t>Наименование работ и затрат</t>
  </si>
  <si>
    <t>ед.
изм.</t>
  </si>
  <si>
    <t>м3</t>
  </si>
  <si>
    <t>м2</t>
  </si>
  <si>
    <t>Объем</t>
  </si>
  <si>
    <t>Хомут поворотный</t>
  </si>
  <si>
    <t>Хомут не поворотный</t>
  </si>
  <si>
    <t>Опорная пятка ( башмак)</t>
  </si>
  <si>
    <t>Лестница приставная</t>
  </si>
  <si>
    <t>Шуруп кольцо с дюбелем 12х450 (анкерболт)</t>
  </si>
  <si>
    <t>Щит настила 1500х500</t>
  </si>
  <si>
    <t>Труба стальная d=42 мм</t>
  </si>
  <si>
    <t>Стойка вертикальная L=2 м, d=48 мм</t>
  </si>
  <si>
    <t>Стойка вертикальная L=4 м, d=48 мм</t>
  </si>
  <si>
    <t>Связь L=3,7 м, d=48 мм</t>
  </si>
  <si>
    <t>Связь L=5,3 м, d=48 мм</t>
  </si>
  <si>
    <t>Торцевое ограждение L=2 м</t>
  </si>
  <si>
    <t>Поперечина</t>
  </si>
  <si>
    <t>Огнезащитная пропитка</t>
  </si>
  <si>
    <t>Доска обрезная 100х50х3000</t>
  </si>
  <si>
    <t>Спецификация материалов и изделий</t>
  </si>
  <si>
    <t>Материалы</t>
  </si>
  <si>
    <t>Консоли</t>
  </si>
  <si>
    <t>Сетка фасадная ( защитная )</t>
  </si>
  <si>
    <t>Гвозди 100 мм</t>
  </si>
  <si>
    <t>Консоль Тип 2</t>
  </si>
  <si>
    <t>Консоль Тип 3 прав.</t>
  </si>
  <si>
    <t>Консоль Тип 3 лев.</t>
  </si>
  <si>
    <t>Балка Б1</t>
  </si>
  <si>
    <t>Накладка Н1</t>
  </si>
  <si>
    <t>Шайба Ш1</t>
  </si>
  <si>
    <t>Гайка М20 кл.пр. 4.8 ГОСТ 5915-70</t>
  </si>
  <si>
    <t>Гайка М10 кл.пр. 4.8 ГОСТ 5915-70</t>
  </si>
  <si>
    <t>Шпилька М20х1000 кл.пр. 4.8 DIN 975</t>
  </si>
  <si>
    <t>Болт М10х30 кл.пр. 4.8 ГОСТ 7798-70</t>
  </si>
  <si>
    <t>Сигнальная лента (ограждение)</t>
  </si>
  <si>
    <t>Доска обрезная 100х25х3000</t>
  </si>
  <si>
    <t>Шайба 20 ГОСТ 11371-78</t>
  </si>
  <si>
    <t>Шайба 10 ГОСТ 11371-78</t>
  </si>
  <si>
    <t>шт.</t>
  </si>
  <si>
    <t>кг.</t>
  </si>
  <si>
    <t>м.п.</t>
  </si>
  <si>
    <t>Гайка М12-6Н.6.096 ГОСТ 5915-70</t>
  </si>
  <si>
    <t>Болт 3.01.003</t>
  </si>
  <si>
    <t>Шайба 12.02.СТ3 ГОСТ 11371-78</t>
  </si>
  <si>
    <t>Оттяжка</t>
  </si>
  <si>
    <t>Арматура A1 (d=10 мм)</t>
  </si>
  <si>
    <t>Стойка опорная опалубки СД-3,10</t>
  </si>
  <si>
    <t>ДОМ №3</t>
  </si>
  <si>
    <t>ДОМ №5</t>
  </si>
  <si>
    <t>ДОМ №6</t>
  </si>
  <si>
    <t>Молниеприемник L=1200, труба d=12мм</t>
  </si>
  <si>
    <t>Электрод заземления (A-III) L=1500мм, d=16мм</t>
  </si>
  <si>
    <t>Связь L=2,7 м, d=48 мм</t>
  </si>
  <si>
    <t>Монтаж с земли</t>
  </si>
  <si>
    <t>Монтаж с консолей</t>
  </si>
  <si>
    <t>Потребность хомутовых лесов на 2-ю очередь строительства ЖК "РИМСКИЙ"</t>
  </si>
  <si>
    <t>Доска обрезная 150х60х3000</t>
  </si>
  <si>
    <t>Шпилька М20х400 кл.пр. 4.8 DIN 975</t>
  </si>
  <si>
    <t>ИТОГО</t>
  </si>
  <si>
    <t>Монтаж и демонтаж средств подмащивания</t>
  </si>
  <si>
    <t>1</t>
  </si>
  <si>
    <t>2</t>
  </si>
  <si>
    <t>3</t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</si>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</sst>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_₽"/>
    <numFmt numFmtId="180" formatCode="0.0"/>
    <numFmt numFmtId="181" formatCode="0.00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0000"/>
    <numFmt numFmtId="188" formatCode="0.0000"/>
    <numFmt numFmtId="189" formatCode="[$-FC19]d\ mmmm\ yyyy\ &quot;г.&quot;"/>
    <numFmt numFmtId="190" formatCode="#,##0.0"/>
    <numFmt numFmtId="191" formatCode="0.00000000"/>
    <numFmt numFmtId="192" formatCode="0.0000000"/>
    <numFmt numFmtId="193" formatCode="0.000000"/>
    <numFmt numFmtId="194" formatCode="0.000000000"/>
    <numFmt numFmtId="195" formatCode="#,##0.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0"/>
      <name val="Arial Cyr"/>
      <family val="2"/>
    </font>
    <font>
      <b/>
      <sz val="13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" fontId="2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" fontId="3" fillId="8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1" fontId="3" fillId="8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" fontId="3" fillId="8" borderId="11" xfId="0" applyNumberFormat="1" applyFont="1" applyFill="1" applyBorder="1" applyAlignment="1">
      <alignment horizontal="center" vertical="center"/>
    </xf>
    <xf numFmtId="4" fontId="2" fillId="8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9" fontId="3" fillId="8" borderId="12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77"/>
  <sheetViews>
    <sheetView tabSelected="1" view="pageBreakPreview" zoomScale="60" zoomScalePageLayoutView="0" workbookViewId="0" topLeftCell="A1">
      <selection activeCell="A23" sqref="A23:IV24"/>
    </sheetView>
  </sheetViews>
  <sheetFormatPr defaultColWidth="9.140625" defaultRowHeight="15"/>
  <cols>
    <col min="1" max="1" width="9.140625" style="1" customWidth="1"/>
    <col min="2" max="2" width="9.140625" style="7" customWidth="1"/>
    <col min="3" max="3" width="49.28125" style="4" customWidth="1"/>
    <col min="4" max="4" width="8.7109375" style="3" customWidth="1"/>
    <col min="5" max="5" width="11.7109375" style="5" hidden="1" customWidth="1"/>
    <col min="6" max="7" width="11.7109375" style="12" customWidth="1"/>
    <col min="8" max="10" width="11.7109375" style="1" hidden="1" customWidth="1"/>
    <col min="11" max="11" width="15.00390625" style="1" hidden="1" customWidth="1"/>
    <col min="12" max="16384" width="9.140625" style="1" customWidth="1"/>
  </cols>
  <sheetData>
    <row r="2" ht="16.5" thickBot="1"/>
    <row r="3" spans="2:11" ht="81" customHeight="1" thickBot="1">
      <c r="B3" s="86" t="s">
        <v>57</v>
      </c>
      <c r="C3" s="87"/>
      <c r="D3" s="87"/>
      <c r="E3" s="87"/>
      <c r="F3" s="87"/>
      <c r="G3" s="87"/>
      <c r="H3" s="87"/>
      <c r="I3" s="87"/>
      <c r="J3" s="87"/>
      <c r="K3" s="88"/>
    </row>
    <row r="4" spans="2:11" ht="18" customHeight="1">
      <c r="B4" s="83" t="s">
        <v>0</v>
      </c>
      <c r="C4" s="63" t="s">
        <v>1</v>
      </c>
      <c r="D4" s="80" t="s">
        <v>2</v>
      </c>
      <c r="E4" s="75" t="s">
        <v>56</v>
      </c>
      <c r="F4" s="73"/>
      <c r="G4" s="74"/>
      <c r="H4" s="72" t="s">
        <v>55</v>
      </c>
      <c r="I4" s="73"/>
      <c r="J4" s="74"/>
      <c r="K4" s="77" t="s">
        <v>60</v>
      </c>
    </row>
    <row r="5" spans="2:11" ht="18" customHeight="1">
      <c r="B5" s="84"/>
      <c r="C5" s="64"/>
      <c r="D5" s="81"/>
      <c r="E5" s="76" t="s">
        <v>5</v>
      </c>
      <c r="F5" s="66" t="s">
        <v>5</v>
      </c>
      <c r="G5" s="67" t="s">
        <v>5</v>
      </c>
      <c r="H5" s="68" t="s">
        <v>5</v>
      </c>
      <c r="I5" s="66" t="s">
        <v>5</v>
      </c>
      <c r="J5" s="69" t="s">
        <v>5</v>
      </c>
      <c r="K5" s="78"/>
    </row>
    <row r="6" spans="2:11" ht="8.25" customHeight="1">
      <c r="B6" s="84"/>
      <c r="C6" s="64"/>
      <c r="D6" s="81"/>
      <c r="E6" s="76"/>
      <c r="F6" s="66"/>
      <c r="G6" s="67"/>
      <c r="H6" s="68"/>
      <c r="I6" s="66"/>
      <c r="J6" s="70"/>
      <c r="K6" s="78"/>
    </row>
    <row r="7" spans="2:11" ht="15.75" customHeight="1" hidden="1">
      <c r="B7" s="84"/>
      <c r="C7" s="64"/>
      <c r="D7" s="81"/>
      <c r="E7" s="76"/>
      <c r="F7" s="66"/>
      <c r="G7" s="67"/>
      <c r="H7" s="68"/>
      <c r="I7" s="66"/>
      <c r="J7" s="71"/>
      <c r="K7" s="78"/>
    </row>
    <row r="8" spans="2:11" ht="16.5" thickBot="1">
      <c r="B8" s="85"/>
      <c r="C8" s="65"/>
      <c r="D8" s="82"/>
      <c r="E8" s="28" t="s">
        <v>49</v>
      </c>
      <c r="F8" s="29" t="s">
        <v>50</v>
      </c>
      <c r="G8" s="30" t="s">
        <v>51</v>
      </c>
      <c r="H8" s="28" t="s">
        <v>49</v>
      </c>
      <c r="I8" s="29" t="s">
        <v>50</v>
      </c>
      <c r="J8" s="30" t="s">
        <v>51</v>
      </c>
      <c r="K8" s="79"/>
    </row>
    <row r="9" spans="2:11" s="10" customFormat="1" ht="30" customHeight="1">
      <c r="B9" s="14">
        <v>1</v>
      </c>
      <c r="C9" s="43" t="s">
        <v>61</v>
      </c>
      <c r="D9" s="40" t="s">
        <v>4</v>
      </c>
      <c r="E9" s="35">
        <f>3260+8300+3320</f>
        <v>14880</v>
      </c>
      <c r="F9" s="36">
        <v>8581</v>
      </c>
      <c r="G9" s="37">
        <v>5434</v>
      </c>
      <c r="H9" s="35">
        <v>3534</v>
      </c>
      <c r="I9" s="36"/>
      <c r="J9" s="37"/>
      <c r="K9" s="38">
        <f>SUM(E9:J9)</f>
        <v>32429</v>
      </c>
    </row>
    <row r="10" spans="2:11" ht="15.75">
      <c r="B10" s="39"/>
      <c r="C10" s="44" t="s">
        <v>21</v>
      </c>
      <c r="D10" s="41"/>
      <c r="E10" s="24"/>
      <c r="F10" s="21"/>
      <c r="G10" s="25"/>
      <c r="H10" s="31"/>
      <c r="I10" s="21"/>
      <c r="J10" s="25"/>
      <c r="K10" s="32"/>
    </row>
    <row r="11" spans="2:11" ht="15.75">
      <c r="B11" s="9" t="s">
        <v>62</v>
      </c>
      <c r="C11" s="11" t="s">
        <v>6</v>
      </c>
      <c r="D11" s="13" t="s">
        <v>40</v>
      </c>
      <c r="E11" s="8">
        <f>260+170+210</f>
        <v>640</v>
      </c>
      <c r="F11" s="19">
        <v>300</v>
      </c>
      <c r="G11" s="26">
        <v>201</v>
      </c>
      <c r="H11" s="8">
        <v>165</v>
      </c>
      <c r="I11" s="19"/>
      <c r="J11" s="26"/>
      <c r="K11" s="18">
        <f aca="true" t="shared" si="0" ref="K11:K71">SUM(E11:J11)</f>
        <v>1306</v>
      </c>
    </row>
    <row r="12" spans="2:11" ht="15.75" customHeight="1" hidden="1">
      <c r="B12" s="9"/>
      <c r="C12" s="15" t="s">
        <v>44</v>
      </c>
      <c r="D12" s="13" t="s">
        <v>40</v>
      </c>
      <c r="E12" s="8">
        <f>E11*2</f>
        <v>1280</v>
      </c>
      <c r="F12" s="19"/>
      <c r="G12" s="26"/>
      <c r="H12" s="8"/>
      <c r="I12" s="19"/>
      <c r="J12" s="26"/>
      <c r="K12" s="18">
        <f t="shared" si="0"/>
        <v>1280</v>
      </c>
    </row>
    <row r="13" spans="2:11" ht="15.75" customHeight="1" hidden="1">
      <c r="B13" s="9"/>
      <c r="C13" s="15" t="s">
        <v>43</v>
      </c>
      <c r="D13" s="13" t="s">
        <v>40</v>
      </c>
      <c r="E13" s="8">
        <f>E12*2</f>
        <v>2560</v>
      </c>
      <c r="F13" s="19"/>
      <c r="G13" s="26"/>
      <c r="H13" s="8"/>
      <c r="I13" s="19"/>
      <c r="J13" s="26"/>
      <c r="K13" s="18">
        <f t="shared" si="0"/>
        <v>2560</v>
      </c>
    </row>
    <row r="14" spans="2:11" ht="15.75" customHeight="1" hidden="1">
      <c r="B14" s="9"/>
      <c r="C14" s="15" t="s">
        <v>45</v>
      </c>
      <c r="D14" s="13" t="s">
        <v>40</v>
      </c>
      <c r="E14" s="8">
        <f>E13*2</f>
        <v>5120</v>
      </c>
      <c r="F14" s="19"/>
      <c r="G14" s="26"/>
      <c r="H14" s="8"/>
      <c r="I14" s="19"/>
      <c r="J14" s="26"/>
      <c r="K14" s="18">
        <f t="shared" si="0"/>
        <v>5120</v>
      </c>
    </row>
    <row r="15" spans="2:11" s="2" customFormat="1" ht="15.75">
      <c r="B15" s="9" t="s">
        <v>63</v>
      </c>
      <c r="C15" s="11" t="s">
        <v>7</v>
      </c>
      <c r="D15" s="13" t="s">
        <v>40</v>
      </c>
      <c r="E15" s="8">
        <f>12649+3982+5072</f>
        <v>21703</v>
      </c>
      <c r="F15" s="19">
        <v>12140</v>
      </c>
      <c r="G15" s="26">
        <v>9283</v>
      </c>
      <c r="H15" s="8">
        <v>4816</v>
      </c>
      <c r="I15" s="19"/>
      <c r="J15" s="26"/>
      <c r="K15" s="18">
        <f t="shared" si="0"/>
        <v>47942</v>
      </c>
    </row>
    <row r="16" spans="2:11" s="2" customFormat="1" ht="15.75" customHeight="1" hidden="1">
      <c r="B16" s="9"/>
      <c r="C16" s="15" t="s">
        <v>44</v>
      </c>
      <c r="D16" s="13" t="s">
        <v>40</v>
      </c>
      <c r="E16" s="8">
        <f>2*E15</f>
        <v>43406</v>
      </c>
      <c r="F16" s="19"/>
      <c r="G16" s="26"/>
      <c r="H16" s="8"/>
      <c r="I16" s="19"/>
      <c r="J16" s="26"/>
      <c r="K16" s="18">
        <f t="shared" si="0"/>
        <v>43406</v>
      </c>
    </row>
    <row r="17" spans="2:11" s="2" customFormat="1" ht="15.75" customHeight="1" hidden="1">
      <c r="B17" s="9"/>
      <c r="C17" s="15" t="s">
        <v>43</v>
      </c>
      <c r="D17" s="13" t="s">
        <v>40</v>
      </c>
      <c r="E17" s="8">
        <f>2*E16</f>
        <v>86812</v>
      </c>
      <c r="F17" s="19"/>
      <c r="G17" s="26"/>
      <c r="H17" s="8"/>
      <c r="I17" s="19"/>
      <c r="J17" s="26"/>
      <c r="K17" s="18">
        <f t="shared" si="0"/>
        <v>86812</v>
      </c>
    </row>
    <row r="18" spans="2:11" s="2" customFormat="1" ht="15.75" customHeight="1" hidden="1">
      <c r="B18" s="9"/>
      <c r="C18" s="15" t="s">
        <v>45</v>
      </c>
      <c r="D18" s="13" t="s">
        <v>40</v>
      </c>
      <c r="E18" s="8">
        <f>2*E17</f>
        <v>173624</v>
      </c>
      <c r="F18" s="19"/>
      <c r="G18" s="26"/>
      <c r="H18" s="8"/>
      <c r="I18" s="19"/>
      <c r="J18" s="26"/>
      <c r="K18" s="18">
        <f t="shared" si="0"/>
        <v>173624</v>
      </c>
    </row>
    <row r="19" spans="2:11" s="2" customFormat="1" ht="15.75">
      <c r="B19" s="9" t="s">
        <v>64</v>
      </c>
      <c r="C19" s="11" t="s">
        <v>13</v>
      </c>
      <c r="D19" s="13" t="s">
        <v>40</v>
      </c>
      <c r="E19" s="8">
        <f>72+312+176</f>
        <v>560</v>
      </c>
      <c r="F19" s="19">
        <v>360</v>
      </c>
      <c r="G19" s="26">
        <v>252</v>
      </c>
      <c r="H19" s="8">
        <v>818</v>
      </c>
      <c r="I19" s="19"/>
      <c r="J19" s="26"/>
      <c r="K19" s="18">
        <f t="shared" si="0"/>
        <v>1990</v>
      </c>
    </row>
    <row r="20" spans="2:11" s="2" customFormat="1" ht="15.75">
      <c r="B20" s="9" t="s">
        <v>65</v>
      </c>
      <c r="C20" s="11" t="s">
        <v>14</v>
      </c>
      <c r="D20" s="13" t="s">
        <v>40</v>
      </c>
      <c r="E20" s="8">
        <f>680+1960+812</f>
        <v>3452</v>
      </c>
      <c r="F20" s="19">
        <v>1866</v>
      </c>
      <c r="G20" s="26">
        <v>1282</v>
      </c>
      <c r="H20" s="8">
        <v>666</v>
      </c>
      <c r="I20" s="19"/>
      <c r="J20" s="26"/>
      <c r="K20" s="18">
        <f t="shared" si="0"/>
        <v>7266</v>
      </c>
    </row>
    <row r="21" spans="2:11" s="2" customFormat="1" ht="15.75">
      <c r="B21" s="9" t="s">
        <v>66</v>
      </c>
      <c r="C21" s="11" t="s">
        <v>15</v>
      </c>
      <c r="D21" s="13" t="s">
        <v>40</v>
      </c>
      <c r="E21" s="8">
        <f>126+1651+732</f>
        <v>2509</v>
      </c>
      <c r="F21" s="19">
        <v>1520</v>
      </c>
      <c r="G21" s="26">
        <v>1864</v>
      </c>
      <c r="H21" s="8">
        <v>390</v>
      </c>
      <c r="I21" s="19"/>
      <c r="J21" s="26"/>
      <c r="K21" s="18">
        <f t="shared" si="0"/>
        <v>6283</v>
      </c>
    </row>
    <row r="22" spans="2:11" s="2" customFormat="1" ht="15.75">
      <c r="B22" s="9" t="s">
        <v>67</v>
      </c>
      <c r="C22" s="11" t="s">
        <v>16</v>
      </c>
      <c r="D22" s="13" t="s">
        <v>40</v>
      </c>
      <c r="E22" s="8">
        <f>868+1345+575</f>
        <v>2788</v>
      </c>
      <c r="F22" s="19">
        <v>1685</v>
      </c>
      <c r="G22" s="26">
        <v>756</v>
      </c>
      <c r="H22" s="8">
        <v>912</v>
      </c>
      <c r="I22" s="19"/>
      <c r="J22" s="26"/>
      <c r="K22" s="18">
        <f t="shared" si="0"/>
        <v>6141</v>
      </c>
    </row>
    <row r="23" spans="2:11" s="2" customFormat="1" ht="15.75">
      <c r="B23" s="9" t="s">
        <v>68</v>
      </c>
      <c r="C23" s="11" t="s">
        <v>54</v>
      </c>
      <c r="D23" s="13" t="s">
        <v>40</v>
      </c>
      <c r="E23" s="8"/>
      <c r="F23" s="19">
        <v>18</v>
      </c>
      <c r="G23" s="26">
        <v>15</v>
      </c>
      <c r="H23" s="8"/>
      <c r="I23" s="19"/>
      <c r="J23" s="26"/>
      <c r="K23" s="18">
        <f t="shared" si="0"/>
        <v>33</v>
      </c>
    </row>
    <row r="24" spans="2:11" s="2" customFormat="1" ht="15.75">
      <c r="B24" s="9" t="s">
        <v>69</v>
      </c>
      <c r="C24" s="11" t="s">
        <v>17</v>
      </c>
      <c r="D24" s="13" t="s">
        <v>40</v>
      </c>
      <c r="E24" s="8">
        <f>86+457+180</f>
        <v>723</v>
      </c>
      <c r="F24" s="19">
        <v>510</v>
      </c>
      <c r="G24" s="26">
        <v>323</v>
      </c>
      <c r="H24" s="8">
        <v>122</v>
      </c>
      <c r="I24" s="19"/>
      <c r="J24" s="26"/>
      <c r="K24" s="18">
        <f t="shared" si="0"/>
        <v>1678</v>
      </c>
    </row>
    <row r="25" spans="2:11" s="2" customFormat="1" ht="15.75">
      <c r="B25" s="9" t="s">
        <v>70</v>
      </c>
      <c r="C25" s="11" t="s">
        <v>8</v>
      </c>
      <c r="D25" s="13" t="s">
        <v>40</v>
      </c>
      <c r="E25" s="8">
        <f>72+330+180</f>
        <v>582</v>
      </c>
      <c r="F25" s="19">
        <v>342</v>
      </c>
      <c r="G25" s="26">
        <v>252</v>
      </c>
      <c r="H25" s="8">
        <v>761</v>
      </c>
      <c r="I25" s="19"/>
      <c r="J25" s="26"/>
      <c r="K25" s="18">
        <f t="shared" si="0"/>
        <v>1937</v>
      </c>
    </row>
    <row r="26" spans="2:11" s="2" customFormat="1" ht="15.75">
      <c r="B26" s="9" t="s">
        <v>71</v>
      </c>
      <c r="C26" s="11" t="s">
        <v>9</v>
      </c>
      <c r="D26" s="13" t="s">
        <v>40</v>
      </c>
      <c r="E26" s="8">
        <f>96+360+144</f>
        <v>600</v>
      </c>
      <c r="F26" s="19">
        <v>273</v>
      </c>
      <c r="G26" s="26">
        <v>198</v>
      </c>
      <c r="H26" s="8">
        <v>79</v>
      </c>
      <c r="I26" s="19"/>
      <c r="J26" s="26"/>
      <c r="K26" s="18">
        <f t="shared" si="0"/>
        <v>1150</v>
      </c>
    </row>
    <row r="27" spans="2:11" s="2" customFormat="1" ht="15.75" hidden="1">
      <c r="B27" s="46" t="s">
        <v>72</v>
      </c>
      <c r="C27" s="47" t="s">
        <v>10</v>
      </c>
      <c r="D27" s="48" t="s">
        <v>40</v>
      </c>
      <c r="E27" s="16">
        <f>280+955+540</f>
        <v>1775</v>
      </c>
      <c r="F27" s="49">
        <v>645</v>
      </c>
      <c r="G27" s="50">
        <v>421</v>
      </c>
      <c r="H27" s="16">
        <v>294</v>
      </c>
      <c r="I27" s="49"/>
      <c r="J27" s="50"/>
      <c r="K27" s="51">
        <f t="shared" si="0"/>
        <v>3135</v>
      </c>
    </row>
    <row r="28" spans="2:11" s="2" customFormat="1" ht="15.75">
      <c r="B28" s="9" t="s">
        <v>73</v>
      </c>
      <c r="C28" s="11" t="s">
        <v>46</v>
      </c>
      <c r="D28" s="13" t="s">
        <v>40</v>
      </c>
      <c r="E28" s="8">
        <f>100+400+300</f>
        <v>800</v>
      </c>
      <c r="F28" s="19">
        <v>475</v>
      </c>
      <c r="G28" s="26">
        <v>318</v>
      </c>
      <c r="H28" s="8">
        <v>218</v>
      </c>
      <c r="I28" s="19"/>
      <c r="J28" s="26"/>
      <c r="K28" s="18">
        <f t="shared" si="0"/>
        <v>1811</v>
      </c>
    </row>
    <row r="29" spans="2:11" s="2" customFormat="1" ht="15.75">
      <c r="B29" s="9" t="s">
        <v>74</v>
      </c>
      <c r="C29" s="11" t="s">
        <v>11</v>
      </c>
      <c r="D29" s="13" t="s">
        <v>40</v>
      </c>
      <c r="E29" s="8">
        <f>3226+5847+2210</f>
        <v>11283</v>
      </c>
      <c r="F29" s="19">
        <v>4715</v>
      </c>
      <c r="G29" s="26">
        <v>3489</v>
      </c>
      <c r="H29" s="8">
        <v>2069</v>
      </c>
      <c r="I29" s="19"/>
      <c r="J29" s="26"/>
      <c r="K29" s="18">
        <f t="shared" si="0"/>
        <v>21556</v>
      </c>
    </row>
    <row r="30" spans="2:11" ht="15.75" customHeight="1" hidden="1">
      <c r="B30" s="9" t="s">
        <v>75</v>
      </c>
      <c r="C30" s="11" t="s">
        <v>12</v>
      </c>
      <c r="D30" s="13" t="s">
        <v>42</v>
      </c>
      <c r="E30" s="8">
        <f>41+91+68</f>
        <v>200</v>
      </c>
      <c r="F30" s="19"/>
      <c r="G30" s="26"/>
      <c r="H30" s="8"/>
      <c r="I30" s="19"/>
      <c r="J30" s="26"/>
      <c r="K30" s="18">
        <f t="shared" si="0"/>
        <v>200</v>
      </c>
    </row>
    <row r="31" spans="2:11" s="2" customFormat="1" ht="15.75">
      <c r="B31" s="9" t="s">
        <v>76</v>
      </c>
      <c r="C31" s="11" t="s">
        <v>18</v>
      </c>
      <c r="D31" s="13" t="s">
        <v>40</v>
      </c>
      <c r="E31" s="8">
        <f>710+2225+902</f>
        <v>3837</v>
      </c>
      <c r="F31" s="19">
        <v>2000</v>
      </c>
      <c r="G31" s="26">
        <v>1396</v>
      </c>
      <c r="H31" s="8">
        <v>830</v>
      </c>
      <c r="I31" s="19"/>
      <c r="J31" s="26"/>
      <c r="K31" s="18">
        <f t="shared" si="0"/>
        <v>8063</v>
      </c>
    </row>
    <row r="32" spans="2:11" ht="15.75" customHeight="1" hidden="1">
      <c r="B32" s="9" t="s">
        <v>77</v>
      </c>
      <c r="C32" s="11" t="s">
        <v>19</v>
      </c>
      <c r="D32" s="13" t="s">
        <v>41</v>
      </c>
      <c r="E32" s="8">
        <f>975+2384+945</f>
        <v>4304</v>
      </c>
      <c r="F32" s="19">
        <f>(E32/E9)*9334.06</f>
        <v>2699.85176344086</v>
      </c>
      <c r="G32" s="26">
        <f aca="true" t="shared" si="1" ref="G32:G53">E32/14880*7211.75</f>
        <v>2085.9793010752687</v>
      </c>
      <c r="H32" s="8"/>
      <c r="I32" s="19"/>
      <c r="J32" s="26"/>
      <c r="K32" s="18">
        <f t="shared" si="0"/>
        <v>9089.83106451613</v>
      </c>
    </row>
    <row r="33" spans="2:11" s="2" customFormat="1" ht="15.75" customHeight="1" hidden="1">
      <c r="B33" s="9" t="s">
        <v>78</v>
      </c>
      <c r="C33" s="11" t="s">
        <v>20</v>
      </c>
      <c r="D33" s="13" t="s">
        <v>3</v>
      </c>
      <c r="E33" s="8">
        <f>1+2+1</f>
        <v>4</v>
      </c>
      <c r="F33" s="19">
        <f>(E33/E9)*9334.06</f>
        <v>2.5091559139784945</v>
      </c>
      <c r="G33" s="26">
        <f t="shared" si="1"/>
        <v>1.9386424731182796</v>
      </c>
      <c r="H33" s="8"/>
      <c r="I33" s="19"/>
      <c r="J33" s="26"/>
      <c r="K33" s="18">
        <f t="shared" si="0"/>
        <v>8.447798387096775</v>
      </c>
    </row>
    <row r="34" spans="2:11" ht="15.75" customHeight="1" hidden="1">
      <c r="B34" s="9" t="s">
        <v>79</v>
      </c>
      <c r="C34" s="11" t="s">
        <v>36</v>
      </c>
      <c r="D34" s="13" t="s">
        <v>42</v>
      </c>
      <c r="E34" s="8">
        <f>150+300+200</f>
        <v>650</v>
      </c>
      <c r="F34" s="19">
        <f>(E34/E9)*9334.06</f>
        <v>407.73783602150536</v>
      </c>
      <c r="G34" s="26">
        <f t="shared" si="1"/>
        <v>315.02940188172045</v>
      </c>
      <c r="H34" s="8"/>
      <c r="I34" s="19"/>
      <c r="J34" s="26"/>
      <c r="K34" s="18">
        <f t="shared" si="0"/>
        <v>1372.7672379032256</v>
      </c>
    </row>
    <row r="35" spans="2:11" s="2" customFormat="1" ht="15.75" customHeight="1" hidden="1">
      <c r="B35" s="9" t="s">
        <v>80</v>
      </c>
      <c r="C35" s="11" t="s">
        <v>37</v>
      </c>
      <c r="D35" s="13" t="s">
        <v>3</v>
      </c>
      <c r="E35" s="8">
        <f>6.4+20+8.3</f>
        <v>34.7</v>
      </c>
      <c r="F35" s="19">
        <f>(E35/E9)*9334.06</f>
        <v>21.76692755376344</v>
      </c>
      <c r="G35" s="26">
        <f t="shared" si="1"/>
        <v>16.817723454301078</v>
      </c>
      <c r="H35" s="8"/>
      <c r="I35" s="19"/>
      <c r="J35" s="26"/>
      <c r="K35" s="18">
        <f t="shared" si="0"/>
        <v>73.28465100806451</v>
      </c>
    </row>
    <row r="36" spans="2:11" ht="15.75" customHeight="1" hidden="1">
      <c r="B36" s="9" t="s">
        <v>81</v>
      </c>
      <c r="C36" s="45" t="s">
        <v>22</v>
      </c>
      <c r="D36" s="42"/>
      <c r="E36" s="27"/>
      <c r="F36" s="20"/>
      <c r="G36" s="6"/>
      <c r="H36" s="27"/>
      <c r="I36" s="20"/>
      <c r="J36" s="6"/>
      <c r="K36" s="33">
        <f t="shared" si="0"/>
        <v>0</v>
      </c>
    </row>
    <row r="37" spans="2:11" s="2" customFormat="1" ht="15.75" customHeight="1" hidden="1">
      <c r="B37" s="9" t="s">
        <v>82</v>
      </c>
      <c r="C37" s="11" t="s">
        <v>24</v>
      </c>
      <c r="D37" s="13" t="s">
        <v>4</v>
      </c>
      <c r="E37" s="8">
        <f>3380+8500+3500</f>
        <v>15380</v>
      </c>
      <c r="F37" s="19">
        <f>(E37/E9)*9334.06</f>
        <v>9647.704489247311</v>
      </c>
      <c r="G37" s="26">
        <f t="shared" si="1"/>
        <v>7454.080309139786</v>
      </c>
      <c r="H37" s="8"/>
      <c r="I37" s="19"/>
      <c r="J37" s="26"/>
      <c r="K37" s="18">
        <f t="shared" si="0"/>
        <v>32481.7847983871</v>
      </c>
    </row>
    <row r="38" spans="2:11" s="2" customFormat="1" ht="15.75" customHeight="1" hidden="1">
      <c r="B38" s="9" t="s">
        <v>83</v>
      </c>
      <c r="C38" s="11" t="s">
        <v>47</v>
      </c>
      <c r="D38" s="13" t="s">
        <v>42</v>
      </c>
      <c r="E38" s="8">
        <f>45+98+75</f>
        <v>218</v>
      </c>
      <c r="F38" s="19">
        <f>(E38/E9)*9334.06</f>
        <v>136.74899731182794</v>
      </c>
      <c r="G38" s="26">
        <f t="shared" si="1"/>
        <v>105.65601478494624</v>
      </c>
      <c r="H38" s="8"/>
      <c r="I38" s="19"/>
      <c r="J38" s="26"/>
      <c r="K38" s="18">
        <f t="shared" si="0"/>
        <v>460.40501209677416</v>
      </c>
    </row>
    <row r="39" spans="2:11" ht="15.75" customHeight="1" hidden="1">
      <c r="B39" s="9" t="s">
        <v>84</v>
      </c>
      <c r="C39" s="11" t="s">
        <v>25</v>
      </c>
      <c r="D39" s="13" t="s">
        <v>41</v>
      </c>
      <c r="E39" s="8">
        <f>7+12+10</f>
        <v>29</v>
      </c>
      <c r="F39" s="19">
        <f>(E39/E9)*9334.06</f>
        <v>18.191380376344085</v>
      </c>
      <c r="G39" s="26">
        <f t="shared" si="1"/>
        <v>14.055157930107526</v>
      </c>
      <c r="H39" s="8"/>
      <c r="I39" s="19"/>
      <c r="J39" s="26"/>
      <c r="K39" s="18">
        <f t="shared" si="0"/>
        <v>61.24653830645161</v>
      </c>
    </row>
    <row r="40" spans="2:11" ht="15.75" customHeight="1" hidden="1">
      <c r="B40" s="9" t="s">
        <v>85</v>
      </c>
      <c r="C40" s="45" t="s">
        <v>23</v>
      </c>
      <c r="D40" s="42"/>
      <c r="E40" s="27"/>
      <c r="F40" s="20"/>
      <c r="G40" s="6"/>
      <c r="H40" s="27"/>
      <c r="I40" s="20"/>
      <c r="J40" s="6"/>
      <c r="K40" s="33">
        <f t="shared" si="0"/>
        <v>0</v>
      </c>
    </row>
    <row r="41" spans="2:11" s="2" customFormat="1" ht="15.75" customHeight="1" hidden="1">
      <c r="B41" s="9" t="s">
        <v>86</v>
      </c>
      <c r="C41" s="11" t="s">
        <v>26</v>
      </c>
      <c r="D41" s="13" t="s">
        <v>40</v>
      </c>
      <c r="E41" s="8">
        <f>33+108+64</f>
        <v>205</v>
      </c>
      <c r="F41" s="19">
        <f>(E41/14880)*9334.06</f>
        <v>128.59424059139783</v>
      </c>
      <c r="G41" s="26">
        <f t="shared" si="1"/>
        <v>99.35542674731182</v>
      </c>
      <c r="H41" s="8"/>
      <c r="I41" s="19"/>
      <c r="J41" s="26"/>
      <c r="K41" s="18">
        <f t="shared" si="0"/>
        <v>432.9496673387096</v>
      </c>
    </row>
    <row r="42" spans="2:11" s="2" customFormat="1" ht="15.75" customHeight="1" hidden="1">
      <c r="B42" s="9" t="s">
        <v>87</v>
      </c>
      <c r="C42" s="11" t="s">
        <v>27</v>
      </c>
      <c r="D42" s="13" t="s">
        <v>40</v>
      </c>
      <c r="E42" s="8">
        <v>3</v>
      </c>
      <c r="F42" s="19">
        <f>(E42/14880)*9334.06</f>
        <v>1.8818669354838709</v>
      </c>
      <c r="G42" s="26">
        <f t="shared" si="1"/>
        <v>1.4539818548387098</v>
      </c>
      <c r="H42" s="8"/>
      <c r="I42" s="19"/>
      <c r="J42" s="26"/>
      <c r="K42" s="18">
        <f t="shared" si="0"/>
        <v>6.33584879032258</v>
      </c>
    </row>
    <row r="43" spans="2:11" s="2" customFormat="1" ht="15.75" customHeight="1" hidden="1">
      <c r="B43" s="9" t="s">
        <v>88</v>
      </c>
      <c r="C43" s="11" t="s">
        <v>28</v>
      </c>
      <c r="D43" s="13" t="s">
        <v>40</v>
      </c>
      <c r="E43" s="8">
        <v>3</v>
      </c>
      <c r="F43" s="19">
        <f aca="true" t="shared" si="2" ref="F43:F53">(E43/14880)*9334.06</f>
        <v>1.8818669354838709</v>
      </c>
      <c r="G43" s="26">
        <f t="shared" si="1"/>
        <v>1.4539818548387098</v>
      </c>
      <c r="H43" s="8"/>
      <c r="I43" s="19"/>
      <c r="J43" s="26"/>
      <c r="K43" s="18">
        <f t="shared" si="0"/>
        <v>6.33584879032258</v>
      </c>
    </row>
    <row r="44" spans="2:11" s="2" customFormat="1" ht="15.75" customHeight="1" hidden="1">
      <c r="B44" s="9" t="s">
        <v>89</v>
      </c>
      <c r="C44" s="11" t="s">
        <v>29</v>
      </c>
      <c r="D44" s="13" t="s">
        <v>40</v>
      </c>
      <c r="E44" s="8">
        <v>6</v>
      </c>
      <c r="F44" s="19">
        <f t="shared" si="2"/>
        <v>3.7637338709677417</v>
      </c>
      <c r="G44" s="26">
        <f t="shared" si="1"/>
        <v>2.9079637096774196</v>
      </c>
      <c r="H44" s="8"/>
      <c r="I44" s="19"/>
      <c r="J44" s="26"/>
      <c r="K44" s="18">
        <f t="shared" si="0"/>
        <v>12.67169758064516</v>
      </c>
    </row>
    <row r="45" spans="2:11" s="2" customFormat="1" ht="15.75" customHeight="1" hidden="1">
      <c r="B45" s="9" t="s">
        <v>90</v>
      </c>
      <c r="C45" s="11" t="s">
        <v>30</v>
      </c>
      <c r="D45" s="13" t="s">
        <v>40</v>
      </c>
      <c r="E45" s="8">
        <f>35+108+68</f>
        <v>211</v>
      </c>
      <c r="F45" s="19">
        <f t="shared" si="2"/>
        <v>132.35797446236558</v>
      </c>
      <c r="G45" s="26">
        <f t="shared" si="1"/>
        <v>102.26339045698924</v>
      </c>
      <c r="H45" s="8"/>
      <c r="I45" s="19"/>
      <c r="J45" s="26"/>
      <c r="K45" s="18">
        <f t="shared" si="0"/>
        <v>445.62136491935485</v>
      </c>
    </row>
    <row r="46" spans="2:11" ht="15.75" customHeight="1" hidden="1">
      <c r="B46" s="9" t="s">
        <v>91</v>
      </c>
      <c r="C46" s="11" t="s">
        <v>31</v>
      </c>
      <c r="D46" s="13" t="s">
        <v>40</v>
      </c>
      <c r="E46" s="8">
        <f>70+216+136</f>
        <v>422</v>
      </c>
      <c r="F46" s="19">
        <f t="shared" si="2"/>
        <v>264.71594892473115</v>
      </c>
      <c r="G46" s="26">
        <f t="shared" si="1"/>
        <v>204.52678091397848</v>
      </c>
      <c r="H46" s="8"/>
      <c r="I46" s="19"/>
      <c r="J46" s="26"/>
      <c r="K46" s="18">
        <f t="shared" si="0"/>
        <v>891.2427298387097</v>
      </c>
    </row>
    <row r="47" spans="2:11" s="2" customFormat="1" ht="15.75" customHeight="1" hidden="1">
      <c r="B47" s="9" t="s">
        <v>92</v>
      </c>
      <c r="C47" s="11" t="s">
        <v>32</v>
      </c>
      <c r="D47" s="13" t="s">
        <v>40</v>
      </c>
      <c r="E47" s="8">
        <f>280+864+544</f>
        <v>1688</v>
      </c>
      <c r="F47" s="19">
        <f t="shared" si="2"/>
        <v>1058.8637956989246</v>
      </c>
      <c r="G47" s="26">
        <f t="shared" si="1"/>
        <v>818.1071236559139</v>
      </c>
      <c r="H47" s="8"/>
      <c r="I47" s="19"/>
      <c r="J47" s="26"/>
      <c r="K47" s="18">
        <f t="shared" si="0"/>
        <v>3564.9709193548388</v>
      </c>
    </row>
    <row r="48" spans="2:11" s="2" customFormat="1" ht="15.75" customHeight="1" hidden="1">
      <c r="B48" s="9" t="s">
        <v>93</v>
      </c>
      <c r="C48" s="11" t="s">
        <v>33</v>
      </c>
      <c r="D48" s="13" t="s">
        <v>40</v>
      </c>
      <c r="E48" s="8">
        <f>8+16</f>
        <v>24</v>
      </c>
      <c r="F48" s="19">
        <f t="shared" si="2"/>
        <v>15.054935483870967</v>
      </c>
      <c r="G48" s="26">
        <f t="shared" si="1"/>
        <v>11.631854838709678</v>
      </c>
      <c r="H48" s="8"/>
      <c r="I48" s="19"/>
      <c r="J48" s="26"/>
      <c r="K48" s="18">
        <f t="shared" si="0"/>
        <v>50.68679032258064</v>
      </c>
    </row>
    <row r="49" spans="2:11" ht="15.75" customHeight="1" hidden="1">
      <c r="B49" s="9" t="s">
        <v>94</v>
      </c>
      <c r="C49" s="11" t="s">
        <v>38</v>
      </c>
      <c r="D49" s="13" t="s">
        <v>40</v>
      </c>
      <c r="E49" s="8">
        <f>140+432+272</f>
        <v>844</v>
      </c>
      <c r="F49" s="19">
        <f t="shared" si="2"/>
        <v>529.4318978494623</v>
      </c>
      <c r="G49" s="26">
        <f t="shared" si="1"/>
        <v>409.05356182795697</v>
      </c>
      <c r="H49" s="8"/>
      <c r="I49" s="19"/>
      <c r="J49" s="26"/>
      <c r="K49" s="18">
        <f t="shared" si="0"/>
        <v>1782.4854596774194</v>
      </c>
    </row>
    <row r="50" spans="2:11" ht="15.75" customHeight="1" hidden="1">
      <c r="B50" s="9" t="s">
        <v>95</v>
      </c>
      <c r="C50" s="11" t="s">
        <v>39</v>
      </c>
      <c r="D50" s="13" t="s">
        <v>40</v>
      </c>
      <c r="E50" s="8">
        <v>24</v>
      </c>
      <c r="F50" s="19">
        <f t="shared" si="2"/>
        <v>15.054935483870967</v>
      </c>
      <c r="G50" s="26">
        <f t="shared" si="1"/>
        <v>11.631854838709678</v>
      </c>
      <c r="H50" s="8"/>
      <c r="I50" s="19"/>
      <c r="J50" s="26"/>
      <c r="K50" s="18">
        <f t="shared" si="0"/>
        <v>50.68679032258064</v>
      </c>
    </row>
    <row r="51" spans="2:11" ht="15.75" customHeight="1" hidden="1">
      <c r="B51" s="9" t="s">
        <v>96</v>
      </c>
      <c r="C51" s="11" t="s">
        <v>34</v>
      </c>
      <c r="D51" s="13" t="s">
        <v>40</v>
      </c>
      <c r="E51" s="8">
        <f>70+216+136</f>
        <v>422</v>
      </c>
      <c r="F51" s="19">
        <f t="shared" si="2"/>
        <v>264.71594892473115</v>
      </c>
      <c r="G51" s="26">
        <f t="shared" si="1"/>
        <v>204.52678091397848</v>
      </c>
      <c r="H51" s="8"/>
      <c r="I51" s="19"/>
      <c r="J51" s="26"/>
      <c r="K51" s="18">
        <f t="shared" si="0"/>
        <v>891.2427298387097</v>
      </c>
    </row>
    <row r="52" spans="2:11" s="2" customFormat="1" ht="15.75" customHeight="1" hidden="1">
      <c r="B52" s="9" t="s">
        <v>97</v>
      </c>
      <c r="C52" s="11" t="s">
        <v>35</v>
      </c>
      <c r="D52" s="13" t="s">
        <v>40</v>
      </c>
      <c r="E52" s="8">
        <f>8+16</f>
        <v>24</v>
      </c>
      <c r="F52" s="19">
        <f t="shared" si="2"/>
        <v>15.054935483870967</v>
      </c>
      <c r="G52" s="26">
        <f t="shared" si="1"/>
        <v>11.631854838709678</v>
      </c>
      <c r="H52" s="8"/>
      <c r="I52" s="19"/>
      <c r="J52" s="26"/>
      <c r="K52" s="18">
        <f t="shared" si="0"/>
        <v>50.68679032258064</v>
      </c>
    </row>
    <row r="53" spans="2:11" s="2" customFormat="1" ht="15.75" customHeight="1" hidden="1">
      <c r="B53" s="9" t="s">
        <v>98</v>
      </c>
      <c r="C53" s="11" t="s">
        <v>48</v>
      </c>
      <c r="D53" s="13" t="s">
        <v>40</v>
      </c>
      <c r="E53" s="8">
        <f>35+108+68</f>
        <v>211</v>
      </c>
      <c r="F53" s="19">
        <f t="shared" si="2"/>
        <v>132.35797446236558</v>
      </c>
      <c r="G53" s="26">
        <f t="shared" si="1"/>
        <v>102.26339045698924</v>
      </c>
      <c r="H53" s="8"/>
      <c r="I53" s="19"/>
      <c r="J53" s="26"/>
      <c r="K53" s="18">
        <f t="shared" si="0"/>
        <v>445.62136491935485</v>
      </c>
    </row>
    <row r="54" spans="2:11" ht="15.75" hidden="1">
      <c r="B54" s="46" t="s">
        <v>99</v>
      </c>
      <c r="C54" s="47" t="s">
        <v>19</v>
      </c>
      <c r="D54" s="52" t="s">
        <v>41</v>
      </c>
      <c r="E54" s="53">
        <f>975+2384+945</f>
        <v>4304</v>
      </c>
      <c r="F54" s="54">
        <v>2120</v>
      </c>
      <c r="G54" s="55">
        <v>1568</v>
      </c>
      <c r="H54" s="53">
        <v>1012</v>
      </c>
      <c r="I54" s="54"/>
      <c r="J54" s="55"/>
      <c r="K54" s="56">
        <f t="shared" si="0"/>
        <v>9004</v>
      </c>
    </row>
    <row r="55" spans="2:11" ht="15.75" hidden="1">
      <c r="B55" s="46" t="s">
        <v>100</v>
      </c>
      <c r="C55" s="47" t="s">
        <v>20</v>
      </c>
      <c r="D55" s="52" t="s">
        <v>3</v>
      </c>
      <c r="E55" s="53">
        <f>1+0.55</f>
        <v>1.55</v>
      </c>
      <c r="F55" s="54">
        <v>0.24</v>
      </c>
      <c r="G55" s="55">
        <v>0.18</v>
      </c>
      <c r="H55" s="53">
        <v>6.7</v>
      </c>
      <c r="I55" s="54"/>
      <c r="J55" s="55"/>
      <c r="K55" s="56">
        <f t="shared" si="0"/>
        <v>8.67</v>
      </c>
    </row>
    <row r="56" spans="2:11" ht="15.75" hidden="1">
      <c r="B56" s="46" t="s">
        <v>101</v>
      </c>
      <c r="C56" s="47" t="s">
        <v>36</v>
      </c>
      <c r="D56" s="52" t="s">
        <v>42</v>
      </c>
      <c r="E56" s="53">
        <f>150+300+200</f>
        <v>650</v>
      </c>
      <c r="F56" s="54">
        <v>450</v>
      </c>
      <c r="G56" s="55">
        <v>300</v>
      </c>
      <c r="H56" s="53"/>
      <c r="I56" s="54"/>
      <c r="J56" s="55"/>
      <c r="K56" s="56">
        <f t="shared" si="0"/>
        <v>1400</v>
      </c>
    </row>
    <row r="57" spans="2:11" ht="15.75" hidden="1">
      <c r="B57" s="46" t="s">
        <v>102</v>
      </c>
      <c r="C57" s="47" t="s">
        <v>37</v>
      </c>
      <c r="D57" s="52" t="s">
        <v>3</v>
      </c>
      <c r="E57" s="53">
        <f>6+18+7.8</f>
        <v>31.8</v>
      </c>
      <c r="F57" s="54">
        <v>20</v>
      </c>
      <c r="G57" s="55">
        <v>14.5</v>
      </c>
      <c r="H57" s="53">
        <v>8.4</v>
      </c>
      <c r="I57" s="54"/>
      <c r="J57" s="55"/>
      <c r="K57" s="56">
        <f t="shared" si="0"/>
        <v>74.7</v>
      </c>
    </row>
    <row r="58" spans="2:11" ht="15.75" hidden="1">
      <c r="B58" s="46" t="s">
        <v>103</v>
      </c>
      <c r="C58" s="47" t="s">
        <v>58</v>
      </c>
      <c r="D58" s="52" t="s">
        <v>3</v>
      </c>
      <c r="E58" s="53"/>
      <c r="F58" s="54"/>
      <c r="G58" s="55"/>
      <c r="H58" s="53">
        <v>0.2</v>
      </c>
      <c r="I58" s="54"/>
      <c r="J58" s="55"/>
      <c r="K58" s="56">
        <f t="shared" si="0"/>
        <v>0.2</v>
      </c>
    </row>
    <row r="59" spans="2:11" ht="15.75" hidden="1">
      <c r="B59" s="46" t="s">
        <v>104</v>
      </c>
      <c r="C59" s="47" t="s">
        <v>52</v>
      </c>
      <c r="D59" s="52" t="s">
        <v>42</v>
      </c>
      <c r="E59" s="53">
        <f>6+10.8+7.2</f>
        <v>24</v>
      </c>
      <c r="F59" s="54">
        <f>19.2</f>
        <v>19.2</v>
      </c>
      <c r="G59" s="55">
        <v>13.2</v>
      </c>
      <c r="H59" s="53"/>
      <c r="I59" s="54"/>
      <c r="J59" s="55"/>
      <c r="K59" s="56">
        <f t="shared" si="0"/>
        <v>56.400000000000006</v>
      </c>
    </row>
    <row r="60" spans="2:11" ht="15.75" hidden="1">
      <c r="B60" s="46" t="s">
        <v>105</v>
      </c>
      <c r="C60" s="47" t="s">
        <v>53</v>
      </c>
      <c r="D60" s="52" t="s">
        <v>42</v>
      </c>
      <c r="E60" s="53">
        <f>13.5+31.5+18</f>
        <v>63</v>
      </c>
      <c r="F60" s="54">
        <v>22.5</v>
      </c>
      <c r="G60" s="55">
        <v>31.5</v>
      </c>
      <c r="H60" s="53"/>
      <c r="I60" s="54"/>
      <c r="J60" s="55"/>
      <c r="K60" s="56">
        <f t="shared" si="0"/>
        <v>117</v>
      </c>
    </row>
    <row r="61" spans="2:11" ht="15.75" hidden="1">
      <c r="B61" s="46" t="s">
        <v>106</v>
      </c>
      <c r="C61" s="47" t="s">
        <v>24</v>
      </c>
      <c r="D61" s="52" t="s">
        <v>4</v>
      </c>
      <c r="E61" s="53">
        <f>3380+8500+3500</f>
        <v>15380</v>
      </c>
      <c r="F61" s="54">
        <v>9747</v>
      </c>
      <c r="G61" s="55">
        <v>6284</v>
      </c>
      <c r="H61" s="53">
        <v>3087</v>
      </c>
      <c r="I61" s="54"/>
      <c r="J61" s="55"/>
      <c r="K61" s="56">
        <f t="shared" si="0"/>
        <v>34498</v>
      </c>
    </row>
    <row r="62" spans="2:11" ht="15.75" hidden="1">
      <c r="B62" s="46" t="s">
        <v>107</v>
      </c>
      <c r="C62" s="47" t="s">
        <v>47</v>
      </c>
      <c r="D62" s="52" t="s">
        <v>42</v>
      </c>
      <c r="E62" s="53">
        <f>78+150+93</f>
        <v>321</v>
      </c>
      <c r="F62" s="54">
        <v>410</v>
      </c>
      <c r="G62" s="55">
        <v>240</v>
      </c>
      <c r="H62" s="53">
        <v>20</v>
      </c>
      <c r="I62" s="54"/>
      <c r="J62" s="55"/>
      <c r="K62" s="56">
        <f t="shared" si="0"/>
        <v>991</v>
      </c>
    </row>
    <row r="63" spans="2:11" ht="15.75" hidden="1">
      <c r="B63" s="46" t="s">
        <v>108</v>
      </c>
      <c r="C63" s="47" t="s">
        <v>25</v>
      </c>
      <c r="D63" s="52" t="s">
        <v>41</v>
      </c>
      <c r="E63" s="53">
        <f>7+12+10</f>
        <v>29</v>
      </c>
      <c r="F63" s="54">
        <v>17</v>
      </c>
      <c r="G63" s="55">
        <v>120</v>
      </c>
      <c r="H63" s="53">
        <v>10</v>
      </c>
      <c r="I63" s="54"/>
      <c r="J63" s="55"/>
      <c r="K63" s="56">
        <f t="shared" si="0"/>
        <v>176</v>
      </c>
    </row>
    <row r="64" spans="2:11" ht="15.75">
      <c r="B64" s="9" t="s">
        <v>109</v>
      </c>
      <c r="C64" s="11" t="s">
        <v>26</v>
      </c>
      <c r="D64" s="13" t="s">
        <v>40</v>
      </c>
      <c r="E64" s="22">
        <f>33+108+64</f>
        <v>205</v>
      </c>
      <c r="F64" s="17">
        <v>136</v>
      </c>
      <c r="G64" s="23">
        <v>102</v>
      </c>
      <c r="H64" s="22"/>
      <c r="I64" s="17"/>
      <c r="J64" s="23"/>
      <c r="K64" s="34">
        <f t="shared" si="0"/>
        <v>443</v>
      </c>
    </row>
    <row r="65" spans="2:11" ht="15.75">
      <c r="B65" s="9" t="s">
        <v>110</v>
      </c>
      <c r="C65" s="11" t="s">
        <v>27</v>
      </c>
      <c r="D65" s="13" t="s">
        <v>40</v>
      </c>
      <c r="E65" s="22">
        <f>1+2</f>
        <v>3</v>
      </c>
      <c r="F65" s="17">
        <v>1</v>
      </c>
      <c r="G65" s="23"/>
      <c r="H65" s="22"/>
      <c r="I65" s="17"/>
      <c r="J65" s="23"/>
      <c r="K65" s="34">
        <f t="shared" si="0"/>
        <v>4</v>
      </c>
    </row>
    <row r="66" spans="2:11" ht="15.75">
      <c r="B66" s="9" t="s">
        <v>111</v>
      </c>
      <c r="C66" s="11" t="s">
        <v>28</v>
      </c>
      <c r="D66" s="13" t="s">
        <v>40</v>
      </c>
      <c r="E66" s="22">
        <f>1+2</f>
        <v>3</v>
      </c>
      <c r="F66" s="17">
        <v>1</v>
      </c>
      <c r="G66" s="23"/>
      <c r="H66" s="22"/>
      <c r="I66" s="17"/>
      <c r="J66" s="23"/>
      <c r="K66" s="34">
        <f t="shared" si="0"/>
        <v>4</v>
      </c>
    </row>
    <row r="67" spans="2:11" ht="15.75">
      <c r="B67" s="9" t="s">
        <v>112</v>
      </c>
      <c r="C67" s="11" t="s">
        <v>29</v>
      </c>
      <c r="D67" s="13" t="s">
        <v>40</v>
      </c>
      <c r="E67" s="22">
        <f>2+4</f>
        <v>6</v>
      </c>
      <c r="F67" s="17">
        <v>2</v>
      </c>
      <c r="G67" s="23"/>
      <c r="H67" s="22"/>
      <c r="I67" s="17"/>
      <c r="J67" s="23"/>
      <c r="K67" s="34">
        <f t="shared" si="0"/>
        <v>8</v>
      </c>
    </row>
    <row r="68" spans="2:11" ht="15.75">
      <c r="B68" s="9" t="s">
        <v>113</v>
      </c>
      <c r="C68" s="11" t="s">
        <v>30</v>
      </c>
      <c r="D68" s="13" t="s">
        <v>40</v>
      </c>
      <c r="E68" s="22">
        <f>35+108+68</f>
        <v>211</v>
      </c>
      <c r="F68" s="17">
        <v>138</v>
      </c>
      <c r="G68" s="23">
        <v>102</v>
      </c>
      <c r="H68" s="22"/>
      <c r="I68" s="17"/>
      <c r="J68" s="23"/>
      <c r="K68" s="34">
        <f t="shared" si="0"/>
        <v>451</v>
      </c>
    </row>
    <row r="69" spans="2:11" ht="15.75">
      <c r="B69" s="9" t="s">
        <v>114</v>
      </c>
      <c r="C69" s="11" t="s">
        <v>31</v>
      </c>
      <c r="D69" s="13" t="s">
        <v>40</v>
      </c>
      <c r="E69" s="22">
        <f>70+216+136</f>
        <v>422</v>
      </c>
      <c r="F69" s="17">
        <v>276</v>
      </c>
      <c r="G69" s="23">
        <v>204</v>
      </c>
      <c r="H69" s="22">
        <v>116</v>
      </c>
      <c r="I69" s="17"/>
      <c r="J69" s="23"/>
      <c r="K69" s="34">
        <f t="shared" si="0"/>
        <v>1018</v>
      </c>
    </row>
    <row r="70" spans="2:11" ht="15.75" hidden="1">
      <c r="B70" s="46" t="s">
        <v>115</v>
      </c>
      <c r="C70" s="47" t="s">
        <v>32</v>
      </c>
      <c r="D70" s="48" t="s">
        <v>40</v>
      </c>
      <c r="E70" s="53">
        <f>280+864+544</f>
        <v>1688</v>
      </c>
      <c r="F70" s="54">
        <v>1104</v>
      </c>
      <c r="G70" s="55">
        <v>816</v>
      </c>
      <c r="H70" s="53">
        <v>232</v>
      </c>
      <c r="I70" s="54"/>
      <c r="J70" s="55"/>
      <c r="K70" s="56">
        <f t="shared" si="0"/>
        <v>3840</v>
      </c>
    </row>
    <row r="71" spans="2:11" ht="15.75" hidden="1">
      <c r="B71" s="46" t="s">
        <v>116</v>
      </c>
      <c r="C71" s="47" t="s">
        <v>33</v>
      </c>
      <c r="D71" s="48" t="s">
        <v>40</v>
      </c>
      <c r="E71" s="53">
        <f>8+16</f>
        <v>24</v>
      </c>
      <c r="F71" s="54">
        <v>8</v>
      </c>
      <c r="G71" s="55"/>
      <c r="H71" s="53"/>
      <c r="I71" s="54"/>
      <c r="J71" s="55"/>
      <c r="K71" s="56">
        <f t="shared" si="0"/>
        <v>32</v>
      </c>
    </row>
    <row r="72" spans="2:11" ht="15.75" hidden="1">
      <c r="B72" s="46" t="s">
        <v>117</v>
      </c>
      <c r="C72" s="47" t="s">
        <v>38</v>
      </c>
      <c r="D72" s="48" t="s">
        <v>40</v>
      </c>
      <c r="E72" s="53">
        <f>140+432+272</f>
        <v>844</v>
      </c>
      <c r="F72" s="54">
        <v>552</v>
      </c>
      <c r="G72" s="55">
        <v>408</v>
      </c>
      <c r="H72" s="53">
        <v>232</v>
      </c>
      <c r="I72" s="54"/>
      <c r="J72" s="55"/>
      <c r="K72" s="56">
        <f aca="true" t="shared" si="3" ref="K72:K77">SUM(E72:J72)</f>
        <v>2036</v>
      </c>
    </row>
    <row r="73" spans="2:11" ht="15.75" hidden="1">
      <c r="B73" s="46" t="s">
        <v>118</v>
      </c>
      <c r="C73" s="47" t="s">
        <v>39</v>
      </c>
      <c r="D73" s="48" t="s">
        <v>40</v>
      </c>
      <c r="E73" s="53">
        <f>8+16</f>
        <v>24</v>
      </c>
      <c r="F73" s="54">
        <v>8</v>
      </c>
      <c r="G73" s="55"/>
      <c r="H73" s="53"/>
      <c r="I73" s="54"/>
      <c r="J73" s="55"/>
      <c r="K73" s="56">
        <f t="shared" si="3"/>
        <v>32</v>
      </c>
    </row>
    <row r="74" spans="2:11" ht="15.75" hidden="1">
      <c r="B74" s="46" t="s">
        <v>119</v>
      </c>
      <c r="C74" s="47" t="s">
        <v>34</v>
      </c>
      <c r="D74" s="48" t="s">
        <v>40</v>
      </c>
      <c r="E74" s="53">
        <f>70+216+136</f>
        <v>422</v>
      </c>
      <c r="F74" s="54">
        <v>280</v>
      </c>
      <c r="G74" s="55">
        <v>204</v>
      </c>
      <c r="H74" s="53"/>
      <c r="I74" s="54"/>
      <c r="J74" s="55"/>
      <c r="K74" s="56">
        <f t="shared" si="3"/>
        <v>906</v>
      </c>
    </row>
    <row r="75" spans="2:11" ht="15.75" hidden="1">
      <c r="B75" s="46" t="s">
        <v>120</v>
      </c>
      <c r="C75" s="47" t="s">
        <v>59</v>
      </c>
      <c r="D75" s="48" t="s">
        <v>40</v>
      </c>
      <c r="E75" s="53"/>
      <c r="F75" s="54"/>
      <c r="G75" s="55"/>
      <c r="H75" s="53">
        <v>116</v>
      </c>
      <c r="I75" s="54"/>
      <c r="J75" s="55"/>
      <c r="K75" s="56">
        <f t="shared" si="3"/>
        <v>116</v>
      </c>
    </row>
    <row r="76" spans="2:11" ht="15.75" hidden="1">
      <c r="B76" s="46" t="s">
        <v>121</v>
      </c>
      <c r="C76" s="47" t="s">
        <v>35</v>
      </c>
      <c r="D76" s="48" t="s">
        <v>40</v>
      </c>
      <c r="E76" s="53">
        <f>8+16</f>
        <v>24</v>
      </c>
      <c r="F76" s="54">
        <v>8</v>
      </c>
      <c r="G76" s="55"/>
      <c r="H76" s="53"/>
      <c r="I76" s="54"/>
      <c r="J76" s="55"/>
      <c r="K76" s="56">
        <f t="shared" si="3"/>
        <v>32</v>
      </c>
    </row>
    <row r="77" spans="2:11" ht="16.5" hidden="1" thickBot="1">
      <c r="B77" s="46" t="s">
        <v>122</v>
      </c>
      <c r="C77" s="57" t="s">
        <v>48</v>
      </c>
      <c r="D77" s="58" t="s">
        <v>40</v>
      </c>
      <c r="E77" s="59">
        <f>35+108+68</f>
        <v>211</v>
      </c>
      <c r="F77" s="60">
        <v>138</v>
      </c>
      <c r="G77" s="61">
        <v>102</v>
      </c>
      <c r="H77" s="59"/>
      <c r="I77" s="60"/>
      <c r="J77" s="61"/>
      <c r="K77" s="62">
        <f t="shared" si="3"/>
        <v>451</v>
      </c>
    </row>
  </sheetData>
  <sheetProtection/>
  <mergeCells count="13">
    <mergeCell ref="B3:K3"/>
    <mergeCell ref="K4:K8"/>
    <mergeCell ref="D4:D8"/>
    <mergeCell ref="C4:C8"/>
    <mergeCell ref="B4:B8"/>
    <mergeCell ref="F5:F7"/>
    <mergeCell ref="G5:G7"/>
    <mergeCell ref="H5:H7"/>
    <mergeCell ref="I5:I7"/>
    <mergeCell ref="J5:J7"/>
    <mergeCell ref="H4:J4"/>
    <mergeCell ref="E4:G4"/>
    <mergeCell ref="E5:E7"/>
  </mergeCells>
  <printOptions/>
  <pageMargins left="0.21" right="0.1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 Юрий Николаевич</dc:creator>
  <cp:keywords/>
  <dc:description/>
  <cp:lastModifiedBy>999</cp:lastModifiedBy>
  <cp:lastPrinted>2020-01-13T06:31:08Z</cp:lastPrinted>
  <dcterms:created xsi:type="dcterms:W3CDTF">2017-08-29T05:13:36Z</dcterms:created>
  <dcterms:modified xsi:type="dcterms:W3CDTF">2020-01-13T06:53:59Z</dcterms:modified>
  <cp:category/>
  <cp:version/>
  <cp:contentType/>
  <cp:contentStatus/>
</cp:coreProperties>
</file>